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ski\Desktop\Marketing 2017\VB Modernization Starter Kit\"/>
    </mc:Choice>
  </mc:AlternateContent>
  <bookViews>
    <workbookView xWindow="0" yWindow="0" windowWidth="28800" windowHeight="12435"/>
  </bookViews>
  <sheets>
    <sheet name="Cost of Rewrite" sheetId="1" r:id="rId1"/>
  </sheets>
  <calcPr calcId="171026"/>
</workbook>
</file>

<file path=xl/calcChain.xml><?xml version="1.0" encoding="utf-8"?>
<calcChain xmlns="http://schemas.openxmlformats.org/spreadsheetml/2006/main">
  <c r="B49" i="1" l="1"/>
  <c r="B50" i="1"/>
  <c r="B44" i="1"/>
  <c r="B47" i="1"/>
  <c r="B45" i="1"/>
  <c r="B46" i="1"/>
  <c r="B31" i="1"/>
  <c r="B12" i="1"/>
  <c r="B32" i="1"/>
  <c r="B35" i="1"/>
  <c r="B39" i="1"/>
  <c r="B20" i="1"/>
  <c r="B28" i="1"/>
  <c r="B33" i="1"/>
  <c r="B34" i="1"/>
  <c r="B38" i="1"/>
  <c r="B36" i="1"/>
  <c r="B18" i="1"/>
  <c r="B21" i="1"/>
  <c r="B23" i="1"/>
  <c r="B25" i="1"/>
  <c r="B26" i="1"/>
  <c r="B37" i="1"/>
  <c r="B22" i="1"/>
  <c r="B24" i="1"/>
  <c r="B19" i="1"/>
  <c r="B27" i="1"/>
</calcChain>
</file>

<file path=xl/sharedStrings.xml><?xml version="1.0" encoding="utf-8"?>
<sst xmlns="http://schemas.openxmlformats.org/spreadsheetml/2006/main" count="56" uniqueCount="54">
  <si>
    <t>Cost of Manual Rewrite</t>
  </si>
  <si>
    <t>Inputs:</t>
  </si>
  <si>
    <t>Notes:</t>
  </si>
  <si>
    <t>Average LOC written or changed per developer per day</t>
  </si>
  <si>
    <r>
      <t xml:space="preserve">Industry average from low of 10 to high of 50 (McConnell: </t>
    </r>
    <r>
      <rPr>
        <i/>
        <sz val="10"/>
        <color theme="1"/>
        <rFont val="Segoe UI"/>
        <family val="2"/>
      </rPr>
      <t>Code Complete)</t>
    </r>
  </si>
  <si>
    <t>Total developer work days per year</t>
  </si>
  <si>
    <t>Assumes 10 days off, no additonal sick or vacation days</t>
  </si>
  <si>
    <t>Fully burdened cost of one developer per year</t>
  </si>
  <si>
    <t>Should include all taxes, vacation, insurance, office space, IT support, PC, software, etc</t>
  </si>
  <si>
    <t>Maximum potential savings of offshore development</t>
  </si>
  <si>
    <t>Best savings is 40%, worst is less than 10%, likely is 15%: Source: Deloitte, multiple research reports</t>
  </si>
  <si>
    <t>Potential cost savings of rewrite vs new development</t>
  </si>
  <si>
    <t>Reductions can come from better requirements, existing use and test cases, existing staff experience</t>
  </si>
  <si>
    <t>New defects introduced per KLOC touched</t>
  </si>
  <si>
    <t>Industry averages run from 10 to 50: Sources: Deloitte, Lotus, Microsoft</t>
  </si>
  <si>
    <t>Developer hours per defect to find, fix, test</t>
  </si>
  <si>
    <t>Industry averages run from 3 to 9 see http://www.slideshare.net/jsub/cast-webinar-capers-jones-on-function-points</t>
  </si>
  <si>
    <t>Total project KLOC</t>
  </si>
  <si>
    <t>Enter your project size in KLOC here</t>
  </si>
  <si>
    <t>Total function points (FP)</t>
  </si>
  <si>
    <t>Based on C# ratio of 54 SLOC per FP see: http://www.qsm.com/resources/function-point-languages-table</t>
  </si>
  <si>
    <t>Average FPs per deverloper per day</t>
  </si>
  <si>
    <t>Industry averages run from 0.24 to 0.44</t>
  </si>
  <si>
    <t>Average defects per FP</t>
  </si>
  <si>
    <t>US industry averages are 4-6; see:  http://sqgne.org/presentations/2011-12/Jones-Sep-2011.pdf</t>
  </si>
  <si>
    <t>Calculations</t>
  </si>
  <si>
    <t>Software Development using LOC estimates:</t>
  </si>
  <si>
    <t>Lines of code per developer per year</t>
  </si>
  <si>
    <t>Total developer-months to design / develop new application similar size</t>
  </si>
  <si>
    <t>Estimated number of regression defects introduced by rewrite</t>
  </si>
  <si>
    <t>Average cost per LOC for on-shore new development</t>
  </si>
  <si>
    <t>Best case scenario cost per LOC offshore development</t>
  </si>
  <si>
    <t>Rewrite cost per LOC domestic rewrite</t>
  </si>
  <si>
    <t>Rewrite cost per LOC offshore rewrite (optimum)</t>
  </si>
  <si>
    <t>Estimated rewrite cost on-shore</t>
  </si>
  <si>
    <t>Cost of defect mitigation before ship (on-shore)</t>
  </si>
  <si>
    <t>Estimated rewrite cost off-shore</t>
  </si>
  <si>
    <t>Cost of defect mitigation before ship (off-shore)</t>
  </si>
  <si>
    <t>Software Development using Function Point estimates:</t>
  </si>
  <si>
    <t>FPs per developer per month</t>
  </si>
  <si>
    <t>Total person months to complete</t>
  </si>
  <si>
    <t>Estimated cost per FP on-shore</t>
  </si>
  <si>
    <t>Cost per FP on-shore with rewrite efficiency factored in</t>
  </si>
  <si>
    <t>Estimated regressions / defects introduced</t>
  </si>
  <si>
    <t>Estimated rewrite on-shore</t>
  </si>
  <si>
    <t>Estimated rewrite off-shore</t>
  </si>
  <si>
    <t>Using Basic COCOMO ("Organic Project Type")</t>
  </si>
  <si>
    <t>http://en.wikipedia.org/wiki/COCOMO</t>
  </si>
  <si>
    <t>Effort Applied (Person months)</t>
  </si>
  <si>
    <t>Development Time (months)</t>
  </si>
  <si>
    <t>People Required</t>
  </si>
  <si>
    <t xml:space="preserve">Cost </t>
  </si>
  <si>
    <t>Cost of automated migration</t>
  </si>
  <si>
    <t>YOU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</si>
</sst>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_(&quot;$&quot;* #,##0.0_);_(&quot;$&quot;* \(#,##0.0\);_(&quot;$&quot;* &quot;-&quot;??_);_(@_)"/>
    <numFmt numFmtId="168" formatCode="_(&quot;$&quot;* #,##0.0_);_(&quot;$&quot;* \(#,##0.0\);_(&quot;$&quot;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rgb="FF006100"/>
      <name val="Calibri"/>
      <family val="2"/>
      <scheme val="minor"/>
    </font>
    <font>
      <u/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sz val="18"/>
      <color rgb="FF0070C0"/>
      <name val="Segoe UI"/>
      <family val="2"/>
    </font>
    <font>
      <i/>
      <sz val="10"/>
      <color theme="1"/>
      <name val="Segoe UI"/>
      <family val="2"/>
    </font>
    <font>
      <sz val="10"/>
      <color theme="0"/>
      <name val="Segoe UI"/>
      <family val="2"/>
    </font>
    <font>
      <sz val="1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44" fontId="5" fillId="0" borderId="0" xfId="2" applyFont="1"/>
    <xf numFmtId="44" fontId="5" fillId="0" borderId="0" xfId="0" applyNumberFormat="1" applyFont="1"/>
    <xf numFmtId="0" fontId="8" fillId="0" borderId="0" xfId="0" applyFont="1"/>
    <xf numFmtId="164" fontId="5" fillId="0" borderId="0" xfId="0" applyNumberFormat="1" applyFont="1"/>
    <xf numFmtId="0" fontId="3" fillId="3" borderId="0" xfId="0" applyFont="1" applyFill="1"/>
    <xf numFmtId="0" fontId="0" fillId="3" borderId="0" xfId="0" applyFill="1"/>
    <xf numFmtId="0" fontId="5" fillId="3" borderId="0" xfId="0" applyFont="1" applyFill="1"/>
    <xf numFmtId="165" fontId="5" fillId="3" borderId="0" xfId="1" applyNumberFormat="1" applyFont="1" applyFill="1"/>
    <xf numFmtId="0" fontId="6" fillId="4" borderId="0" xfId="3" applyFont="1" applyFill="1" applyBorder="1"/>
    <xf numFmtId="164" fontId="6" fillId="4" borderId="0" xfId="3" applyNumberFormat="1" applyFont="1" applyFill="1" applyBorder="1"/>
    <xf numFmtId="9" fontId="6" fillId="4" borderId="0" xfId="3" applyNumberFormat="1" applyFont="1" applyFill="1" applyBorder="1"/>
    <xf numFmtId="1" fontId="6" fillId="4" borderId="0" xfId="3" applyNumberFormat="1" applyFont="1" applyFill="1" applyBorder="1"/>
    <xf numFmtId="2" fontId="6" fillId="4" borderId="0" xfId="3" applyNumberFormat="1" applyFont="1" applyFill="1" applyBorder="1"/>
    <xf numFmtId="165" fontId="6" fillId="4" borderId="0" xfId="3" applyNumberFormat="1" applyFont="1" applyFill="1" applyBorder="1"/>
    <xf numFmtId="0" fontId="9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1" xfId="3" applyFont="1" applyBorder="1" applyProtection="1">
      <protection locked="0"/>
    </xf>
    <xf numFmtId="164" fontId="6" fillId="2" borderId="1" xfId="3" applyNumberFormat="1" applyFont="1" applyBorder="1" applyProtection="1">
      <protection locked="0"/>
    </xf>
    <xf numFmtId="9" fontId="6" fillId="2" borderId="1" xfId="3" applyNumberFormat="1" applyFont="1" applyBorder="1" applyProtection="1">
      <protection locked="0"/>
    </xf>
    <xf numFmtId="1" fontId="6" fillId="2" borderId="1" xfId="3" applyNumberFormat="1" applyFont="1" applyBorder="1" applyProtection="1">
      <protection locked="0"/>
    </xf>
    <xf numFmtId="2" fontId="6" fillId="2" borderId="1" xfId="3" applyNumberFormat="1" applyFont="1" applyBorder="1" applyProtection="1">
      <protection locked="0"/>
    </xf>
    <xf numFmtId="165" fontId="6" fillId="2" borderId="1" xfId="3" applyNumberFormat="1" applyFont="1" applyBorder="1" applyProtection="1">
      <protection locked="0"/>
    </xf>
    <xf numFmtId="43" fontId="6" fillId="2" borderId="1" xfId="3" applyNumberFormat="1" applyFont="1" applyBorder="1" applyProtection="1">
      <protection locked="0"/>
    </xf>
    <xf numFmtId="166" fontId="5" fillId="0" borderId="0" xfId="0" applyNumberFormat="1" applyFont="1"/>
    <xf numFmtId="167" fontId="5" fillId="0" borderId="0" xfId="0" applyNumberFormat="1" applyFont="1"/>
    <xf numFmtId="164" fontId="0" fillId="0" borderId="0" xfId="2" applyNumberFormat="1" applyFont="1"/>
    <xf numFmtId="0" fontId="5" fillId="5" borderId="0" xfId="0" applyFont="1" applyFill="1" applyProtection="1">
      <protection locked="0"/>
    </xf>
    <xf numFmtId="164" fontId="5" fillId="5" borderId="0" xfId="0" applyNumberFormat="1" applyFont="1" applyFill="1"/>
    <xf numFmtId="165" fontId="5" fillId="0" borderId="0" xfId="1" applyNumberFormat="1" applyFont="1"/>
    <xf numFmtId="0" fontId="11" fillId="0" borderId="0" xfId="0" applyFont="1" applyFill="1"/>
    <xf numFmtId="0" fontId="11" fillId="4" borderId="0" xfId="0" applyFont="1" applyFill="1"/>
    <xf numFmtId="0" fontId="12" fillId="4" borderId="0" xfId="0" applyFont="1" applyFill="1" applyProtection="1">
      <protection locked="0"/>
    </xf>
    <xf numFmtId="165" fontId="12" fillId="4" borderId="0" xfId="1" applyNumberFormat="1" applyFont="1" applyFill="1"/>
    <xf numFmtId="0" fontId="12" fillId="4" borderId="0" xfId="0" applyFont="1" applyFill="1"/>
    <xf numFmtId="164" fontId="5" fillId="0" borderId="0" xfId="2" applyNumberFormat="1" applyFont="1"/>
    <xf numFmtId="0" fontId="13" fillId="0" borderId="0" xfId="4"/>
    <xf numFmtId="43" fontId="5" fillId="0" borderId="0" xfId="0" applyNumberFormat="1" applyFont="1"/>
    <xf numFmtId="43" fontId="8" fillId="0" borderId="0" xfId="0" applyNumberFormat="1" applyFont="1"/>
    <xf numFmtId="0" fontId="5" fillId="0" borderId="0" xfId="0" applyFont="1" applyAlignment="1">
      <alignment wrapText="1"/>
    </xf>
    <xf numFmtId="0" fontId="14" fillId="0" borderId="0" xfId="0" applyFont="1" applyProtection="1">
      <protection locked="0"/>
    </xf>
    <xf numFmtId="168" fontId="0" fillId="0" borderId="0" xfId="0" applyNumberFormat="1"/>
  </cellXfs>
  <cellStyles count="5">
    <cellStyle name="Comma" xfId="1" builtinId="3"/>
    <cellStyle name="Currency" xfId="2" builtinId="4"/>
    <cellStyle name="Good" xfId="3" builtinId="26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COCO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zoomScale="80" zoomScaleNormal="80" workbookViewId="0">
      <selection activeCell="D32" sqref="D32"/>
    </sheetView>
  </sheetViews>
  <sheetFormatPr defaultRowHeight="15" x14ac:dyDescent="0.25"/>
  <cols>
    <col min="1" max="1" width="60.5703125" style="24" customWidth="1"/>
    <col min="2" max="2" width="17" customWidth="1"/>
    <col min="3" max="3" width="2.7109375" customWidth="1"/>
    <col min="4" max="4" width="82.28515625" customWidth="1"/>
  </cols>
  <sheetData>
    <row r="1" spans="1:12" ht="39.75" customHeight="1" x14ac:dyDescent="0.45">
      <c r="A1" s="17" t="s">
        <v>0</v>
      </c>
    </row>
    <row r="2" spans="1:12" ht="11.25" customHeight="1" x14ac:dyDescent="0.3">
      <c r="A2" s="18"/>
      <c r="B2" s="7"/>
      <c r="C2" s="7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19" t="s">
        <v>1</v>
      </c>
      <c r="B3" s="2"/>
      <c r="C3" s="2"/>
      <c r="D3" s="1" t="s">
        <v>2</v>
      </c>
    </row>
    <row r="4" spans="1:12" x14ac:dyDescent="0.25">
      <c r="A4" s="20" t="s">
        <v>3</v>
      </c>
      <c r="B4" s="25">
        <v>20</v>
      </c>
      <c r="C4" s="11"/>
      <c r="D4" s="2" t="s">
        <v>4</v>
      </c>
    </row>
    <row r="5" spans="1:12" x14ac:dyDescent="0.25">
      <c r="A5" s="20" t="s">
        <v>5</v>
      </c>
      <c r="B5" s="25">
        <v>250</v>
      </c>
      <c r="C5" s="11"/>
      <c r="D5" s="2" t="s">
        <v>6</v>
      </c>
    </row>
    <row r="6" spans="1:12" x14ac:dyDescent="0.25">
      <c r="A6" s="20" t="s">
        <v>7</v>
      </c>
      <c r="B6" s="26">
        <v>150000</v>
      </c>
      <c r="C6" s="12"/>
      <c r="D6" s="2" t="s">
        <v>8</v>
      </c>
    </row>
    <row r="7" spans="1:12" x14ac:dyDescent="0.25">
      <c r="A7" s="20" t="s">
        <v>9</v>
      </c>
      <c r="B7" s="27">
        <v>0.15</v>
      </c>
      <c r="C7" s="13"/>
      <c r="D7" s="2" t="s">
        <v>10</v>
      </c>
    </row>
    <row r="8" spans="1:12" x14ac:dyDescent="0.25">
      <c r="A8" s="20" t="s">
        <v>11</v>
      </c>
      <c r="B8" s="27">
        <v>0.2</v>
      </c>
      <c r="C8" s="13"/>
      <c r="D8" s="2" t="s">
        <v>12</v>
      </c>
    </row>
    <row r="9" spans="1:12" x14ac:dyDescent="0.25">
      <c r="A9" s="20" t="s">
        <v>13</v>
      </c>
      <c r="B9" s="28">
        <v>25</v>
      </c>
      <c r="C9" s="14"/>
      <c r="D9" s="2" t="s">
        <v>14</v>
      </c>
    </row>
    <row r="10" spans="1:12" ht="28.5" x14ac:dyDescent="0.25">
      <c r="A10" s="20" t="s">
        <v>15</v>
      </c>
      <c r="B10" s="29">
        <v>5</v>
      </c>
      <c r="C10" s="15"/>
      <c r="D10" s="47" t="s">
        <v>16</v>
      </c>
    </row>
    <row r="11" spans="1:12" x14ac:dyDescent="0.25">
      <c r="A11" s="20" t="s">
        <v>17</v>
      </c>
      <c r="B11" s="30">
        <v>100</v>
      </c>
      <c r="C11" s="16"/>
      <c r="D11" s="2" t="s">
        <v>18</v>
      </c>
    </row>
    <row r="12" spans="1:12" x14ac:dyDescent="0.25">
      <c r="A12" s="20" t="s">
        <v>19</v>
      </c>
      <c r="B12" s="30">
        <f>(B11*1000)/54</f>
        <v>1851.851851851852</v>
      </c>
      <c r="C12" s="16"/>
      <c r="D12" s="2" t="s">
        <v>20</v>
      </c>
    </row>
    <row r="13" spans="1:12" x14ac:dyDescent="0.25">
      <c r="A13" s="20" t="s">
        <v>21</v>
      </c>
      <c r="B13" s="31">
        <v>0.3</v>
      </c>
      <c r="C13" s="16"/>
      <c r="D13" s="2" t="s">
        <v>22</v>
      </c>
    </row>
    <row r="14" spans="1:12" x14ac:dyDescent="0.25">
      <c r="A14" s="20" t="s">
        <v>23</v>
      </c>
      <c r="B14" s="30">
        <v>5</v>
      </c>
      <c r="C14" s="16"/>
      <c r="D14" s="2" t="s">
        <v>24</v>
      </c>
    </row>
    <row r="15" spans="1:12" ht="10.5" customHeight="1" x14ac:dyDescent="0.25">
      <c r="A15" s="21"/>
      <c r="B15" s="10"/>
      <c r="C15" s="10"/>
      <c r="D15" s="9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19" t="s">
        <v>25</v>
      </c>
      <c r="B16" s="2"/>
      <c r="C16" s="2"/>
      <c r="D16" s="2"/>
    </row>
    <row r="17" spans="1:4" x14ac:dyDescent="0.25">
      <c r="A17" s="22" t="s">
        <v>26</v>
      </c>
      <c r="B17" s="2"/>
      <c r="C17" s="2"/>
      <c r="D17" s="2"/>
    </row>
    <row r="18" spans="1:4" x14ac:dyDescent="0.25">
      <c r="A18" s="20" t="s">
        <v>27</v>
      </c>
      <c r="B18" s="37">
        <f>B4*B5</f>
        <v>5000</v>
      </c>
      <c r="C18" s="2"/>
      <c r="D18" s="2"/>
    </row>
    <row r="19" spans="1:4" x14ac:dyDescent="0.25">
      <c r="A19" s="20" t="s">
        <v>28</v>
      </c>
      <c r="B19" s="32">
        <f>((B11*1000)/B4)/12</f>
        <v>416.66666666666669</v>
      </c>
      <c r="C19" s="2"/>
      <c r="D19" s="38"/>
    </row>
    <row r="20" spans="1:4" x14ac:dyDescent="0.25">
      <c r="A20" s="40" t="s">
        <v>29</v>
      </c>
      <c r="B20" s="41">
        <f>B9*B11</f>
        <v>2500</v>
      </c>
      <c r="C20" s="42"/>
      <c r="D20" s="42"/>
    </row>
    <row r="21" spans="1:4" x14ac:dyDescent="0.25">
      <c r="A21" s="20" t="s">
        <v>30</v>
      </c>
      <c r="B21" s="3">
        <f>B6/B18</f>
        <v>30</v>
      </c>
      <c r="C21" s="3"/>
      <c r="D21" s="2"/>
    </row>
    <row r="22" spans="1:4" x14ac:dyDescent="0.25">
      <c r="A22" s="20" t="s">
        <v>31</v>
      </c>
      <c r="B22" s="4">
        <f>B21*(1-B7)</f>
        <v>25.5</v>
      </c>
      <c r="C22" s="4"/>
      <c r="D22" s="39"/>
    </row>
    <row r="23" spans="1:4" x14ac:dyDescent="0.25">
      <c r="A23" s="20" t="s">
        <v>32</v>
      </c>
      <c r="B23" s="4">
        <f>B21*(1-B8)</f>
        <v>24</v>
      </c>
      <c r="C23" s="4"/>
      <c r="D23" s="39"/>
    </row>
    <row r="24" spans="1:4" x14ac:dyDescent="0.25">
      <c r="A24" s="20" t="s">
        <v>33</v>
      </c>
      <c r="B24" s="4">
        <f>B22*(1-B8)</f>
        <v>20.400000000000002</v>
      </c>
      <c r="C24" s="4"/>
      <c r="D24" s="2"/>
    </row>
    <row r="25" spans="1:4" x14ac:dyDescent="0.25">
      <c r="A25" s="35" t="s">
        <v>34</v>
      </c>
      <c r="B25" s="36">
        <f>(B23*(B11*1000))</f>
        <v>2400000</v>
      </c>
      <c r="C25" s="4"/>
      <c r="D25" s="2"/>
    </row>
    <row r="26" spans="1:4" x14ac:dyDescent="0.25">
      <c r="A26" s="24" t="s">
        <v>35</v>
      </c>
      <c r="B26" s="34">
        <f>(($B$6/2000) *$B$10)*B20</f>
        <v>937500</v>
      </c>
    </row>
    <row r="27" spans="1:4" x14ac:dyDescent="0.25">
      <c r="A27" s="35" t="s">
        <v>36</v>
      </c>
      <c r="B27" s="36">
        <f>B24*(B11*1000)</f>
        <v>2040000.0000000002</v>
      </c>
      <c r="C27" s="4"/>
      <c r="D27" s="2"/>
    </row>
    <row r="28" spans="1:4" x14ac:dyDescent="0.25">
      <c r="A28" s="24" t="s">
        <v>37</v>
      </c>
      <c r="B28" s="34">
        <f>(($B$6/2000*(1-B7)*$B$10)*B20)</f>
        <v>796875</v>
      </c>
      <c r="C28" s="4"/>
      <c r="D28" s="2"/>
    </row>
    <row r="29" spans="1:4" x14ac:dyDescent="0.25">
      <c r="C29" s="4"/>
      <c r="D29" s="2"/>
    </row>
    <row r="30" spans="1:4" x14ac:dyDescent="0.25">
      <c r="A30" s="22" t="s">
        <v>38</v>
      </c>
      <c r="B30" s="4"/>
      <c r="C30" s="4"/>
      <c r="D30" s="2"/>
    </row>
    <row r="31" spans="1:4" x14ac:dyDescent="0.25">
      <c r="A31" s="20" t="s">
        <v>39</v>
      </c>
      <c r="B31" s="4">
        <f>($B$13*$B$5)/12</f>
        <v>6.25</v>
      </c>
      <c r="C31" s="4"/>
      <c r="D31" s="2"/>
    </row>
    <row r="32" spans="1:4" x14ac:dyDescent="0.25">
      <c r="A32" s="20" t="s">
        <v>40</v>
      </c>
      <c r="B32" s="33">
        <f>B12/B31</f>
        <v>296.2962962962963</v>
      </c>
      <c r="C32" s="4"/>
      <c r="D32" s="2"/>
    </row>
    <row r="33" spans="1:12" x14ac:dyDescent="0.25">
      <c r="A33" s="20" t="s">
        <v>41</v>
      </c>
      <c r="B33" s="34">
        <f>(B6/B5)/B13</f>
        <v>2000</v>
      </c>
      <c r="C33" s="4"/>
      <c r="D33" s="39"/>
    </row>
    <row r="34" spans="1:12" x14ac:dyDescent="0.25">
      <c r="A34" s="20" t="s">
        <v>42</v>
      </c>
      <c r="B34" s="34">
        <f>B33*(1-B8)</f>
        <v>1600</v>
      </c>
      <c r="C34" s="4"/>
      <c r="D34" s="39"/>
    </row>
    <row r="35" spans="1:12" x14ac:dyDescent="0.25">
      <c r="A35" s="20" t="s">
        <v>43</v>
      </c>
      <c r="B35" s="43">
        <f>B31*B32</f>
        <v>1851.851851851852</v>
      </c>
      <c r="C35" s="4"/>
      <c r="D35" s="39"/>
    </row>
    <row r="36" spans="1:12" x14ac:dyDescent="0.25">
      <c r="A36" s="35" t="s">
        <v>44</v>
      </c>
      <c r="B36" s="36">
        <f>B12*B34</f>
        <v>2962962.9629629632</v>
      </c>
      <c r="C36" s="4"/>
      <c r="D36" s="2"/>
    </row>
    <row r="37" spans="1:12" x14ac:dyDescent="0.25">
      <c r="A37" s="24" t="s">
        <v>35</v>
      </c>
      <c r="B37" s="34">
        <f>(($B$6/2000) *$B$10)*B35</f>
        <v>694444.4444444445</v>
      </c>
      <c r="C37" s="4"/>
      <c r="D37" s="2"/>
    </row>
    <row r="38" spans="1:12" x14ac:dyDescent="0.25">
      <c r="A38" s="35" t="s">
        <v>45</v>
      </c>
      <c r="B38" s="36">
        <f>B12*(B34*(1-B7))</f>
        <v>2518518.5185185187</v>
      </c>
      <c r="C38" s="4"/>
      <c r="D38" s="2"/>
    </row>
    <row r="39" spans="1:12" x14ac:dyDescent="0.25">
      <c r="A39" s="24" t="s">
        <v>37</v>
      </c>
      <c r="B39" s="34">
        <f>(($B$6/2000*(1-B7)))*B10*B35</f>
        <v>590277.77777777787</v>
      </c>
      <c r="C39" s="4"/>
      <c r="D39" s="39"/>
    </row>
    <row r="40" spans="1:12" ht="8.25" customHeight="1" x14ac:dyDescent="0.25">
      <c r="A40" s="21"/>
      <c r="B40" s="10"/>
      <c r="C40" s="10"/>
      <c r="D40" s="9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22"/>
      <c r="B41" s="2"/>
      <c r="C41" s="2"/>
      <c r="D41" s="2"/>
    </row>
    <row r="42" spans="1:12" x14ac:dyDescent="0.25">
      <c r="A42" s="22" t="s">
        <v>46</v>
      </c>
      <c r="B42" s="3"/>
      <c r="C42" s="3"/>
      <c r="D42" s="44" t="s">
        <v>47</v>
      </c>
    </row>
    <row r="43" spans="1:12" x14ac:dyDescent="0.25">
      <c r="A43" s="20"/>
      <c r="B43" s="2"/>
      <c r="C43" s="2"/>
      <c r="D43" s="2"/>
    </row>
    <row r="44" spans="1:12" x14ac:dyDescent="0.25">
      <c r="A44" s="20" t="s">
        <v>48</v>
      </c>
      <c r="B44" s="45">
        <f>2.4*(B11^1.05)</f>
        <v>302.14209883060022</v>
      </c>
      <c r="C44" s="2"/>
      <c r="D44" s="2"/>
    </row>
    <row r="45" spans="1:12" x14ac:dyDescent="0.25">
      <c r="A45" s="20" t="s">
        <v>49</v>
      </c>
      <c r="B45" s="46">
        <f>2.5*(B44^0.38)</f>
        <v>21.898798149053352</v>
      </c>
      <c r="C45" s="5"/>
      <c r="D45" s="2"/>
    </row>
    <row r="46" spans="1:12" x14ac:dyDescent="0.25">
      <c r="A46" s="20" t="s">
        <v>50</v>
      </c>
      <c r="B46" s="6">
        <f>B44/B45</f>
        <v>13.797200046051902</v>
      </c>
      <c r="C46" s="6"/>
      <c r="D46" s="2"/>
    </row>
    <row r="47" spans="1:12" x14ac:dyDescent="0.25">
      <c r="A47" s="35" t="s">
        <v>51</v>
      </c>
      <c r="B47" s="36">
        <f>(B6/12)*B44</f>
        <v>3776776.2353825029</v>
      </c>
      <c r="C47" s="6"/>
      <c r="D47" s="2"/>
    </row>
    <row r="48" spans="1:12" x14ac:dyDescent="0.25">
      <c r="A48" s="23"/>
      <c r="B48" s="5"/>
      <c r="C48" s="5"/>
    </row>
    <row r="49" spans="1:2" x14ac:dyDescent="0.25">
      <c r="A49" s="48" t="s">
        <v>52</v>
      </c>
      <c r="B49" s="49">
        <f>AVERAGE(B47,B36,B25)*0.25</f>
        <v>761644.93319545547</v>
      </c>
    </row>
    <row r="50" spans="1:2" x14ac:dyDescent="0.25">
      <c r="A50" s="24" t="s">
        <v>53</v>
      </c>
      <c r="B50" s="49">
        <f>AVERAGE(B47,B36,B25)-B49</f>
        <v>2284934.7995863664</v>
      </c>
    </row>
  </sheetData>
  <sheetProtection selectLockedCells="1"/>
  <hyperlinks>
    <hyperlink ref="D42" r:id="rId1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jq xmlns="fae9f8f7-468f-4751-be4f-356309b7816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D88512A866284C8C2CFD5D2E81E1C4" ma:contentTypeVersion="5" ma:contentTypeDescription="Create a new document." ma:contentTypeScope="" ma:versionID="11b09fbcb55fce36ce037e20ed39a221">
  <xsd:schema xmlns:xsd="http://www.w3.org/2001/XMLSchema" xmlns:xs="http://www.w3.org/2001/XMLSchema" xmlns:p="http://schemas.microsoft.com/office/2006/metadata/properties" xmlns:ns2="d4ad28c9-2b41-4b36-9199-256f8a7dc6e3" xmlns:ns3="fae9f8f7-468f-4751-be4f-356309b78161" targetNamespace="http://schemas.microsoft.com/office/2006/metadata/properties" ma:root="true" ma:fieldsID="4d6de3e33c88ceca00e3fd6a2daaf917" ns2:_="" ns3:_="">
    <xsd:import namespace="d4ad28c9-2b41-4b36-9199-256f8a7dc6e3"/>
    <xsd:import namespace="fae9f8f7-468f-4751-be4f-356309b781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kajq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d28c9-2b41-4b36-9199-256f8a7dc6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9f8f7-468f-4751-be4f-356309b78161" elementFormDefault="qualified">
    <xsd:import namespace="http://schemas.microsoft.com/office/2006/documentManagement/types"/>
    <xsd:import namespace="http://schemas.microsoft.com/office/infopath/2007/PartnerControls"/>
    <xsd:element name="kajq" ma:index="10" nillable="true" ma:displayName="Description" ma:internalName="kajq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23A2D3-BAE4-4A90-8D29-8F7C8D9F6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FD3B9A-F6A3-41D5-BC32-410020488D8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fae9f8f7-468f-4751-be4f-356309b78161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4ad28c9-2b41-4b36-9199-256f8a7dc6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D842BE-08E8-4ED0-978D-7FFE6860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d28c9-2b41-4b36-9199-256f8a7dc6e3"/>
    <ds:schemaRef ds:uri="fae9f8f7-468f-4751-be4f-356309b78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Rewrite</vt:lpstr>
    </vt:vector>
  </TitlesOfParts>
  <Manager/>
  <Company>Toshiba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Browne</dc:creator>
  <cp:keywords/>
  <dc:description/>
  <cp:lastModifiedBy>Dee Dee Walsh</cp:lastModifiedBy>
  <cp:revision/>
  <dcterms:created xsi:type="dcterms:W3CDTF">2013-09-30T17:37:26Z</dcterms:created>
  <dcterms:modified xsi:type="dcterms:W3CDTF">2017-05-15T23:38:31Z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0x01010078D88512A866284C8C2CFD5D2E81E1C4</vt:lpwstr>
  </property>
</Properties>
</file>